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W.XLS\NGK Breukelen\Fin.overzichten\"/>
    </mc:Choice>
  </mc:AlternateContent>
  <xr:revisionPtr revIDLastSave="0" documentId="13_ncr:1_{C9329677-DE08-49DD-B063-4BD82323F920}" xr6:coauthVersionLast="47" xr6:coauthVersionMax="47" xr10:uidLastSave="{00000000-0000-0000-0000-000000000000}"/>
  <bookViews>
    <workbookView xWindow="780" yWindow="0" windowWidth="14670" windowHeight="15480" xr2:uid="{E901A79F-9093-4F61-90A2-C692DD85A3A5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9" i="1" l="1"/>
  <c r="B49" i="1"/>
  <c r="D52" i="1"/>
  <c r="B52" i="1"/>
  <c r="D42" i="1"/>
  <c r="D44" i="1" s="1"/>
  <c r="D53" i="1" l="1"/>
  <c r="D55" i="1" s="1"/>
  <c r="B42" i="1"/>
  <c r="B44" i="1" s="1"/>
  <c r="D33" i="1"/>
  <c r="D36" i="1" s="1"/>
  <c r="B33" i="1"/>
  <c r="B36" i="1" s="1"/>
  <c r="D25" i="1"/>
  <c r="D26" i="1"/>
  <c r="B26" i="1"/>
  <c r="B25" i="1"/>
  <c r="D19" i="1"/>
  <c r="B18" i="1"/>
  <c r="B15" i="1"/>
  <c r="B12" i="1"/>
  <c r="B11" i="1"/>
  <c r="B53" i="1"/>
  <c r="B6" i="1"/>
  <c r="D5" i="1"/>
  <c r="D8" i="1" s="1"/>
  <c r="D21" i="1" s="1"/>
  <c r="B5" i="1"/>
  <c r="B8" i="1" s="1"/>
  <c r="D27" i="1" l="1"/>
  <c r="D38" i="1" s="1"/>
  <c r="B19" i="1"/>
  <c r="B21" i="1" s="1"/>
  <c r="B27" i="1"/>
  <c r="B55" i="1"/>
  <c r="B38" i="1"/>
  <c r="C52" i="1" l="1"/>
  <c r="C49" i="1"/>
  <c r="C48" i="1"/>
  <c r="C42" i="1"/>
  <c r="C44" i="1" s="1"/>
  <c r="C36" i="1"/>
  <c r="C26" i="1"/>
  <c r="C25" i="1"/>
  <c r="C18" i="1"/>
  <c r="C15" i="1"/>
  <c r="C11" i="1"/>
  <c r="C19" i="1" s="1"/>
  <c r="C6" i="1"/>
  <c r="C5" i="1"/>
  <c r="C8" i="1" s="1"/>
  <c r="C21" i="1" s="1"/>
  <c r="C27" i="1" l="1"/>
  <c r="C38" i="1" s="1"/>
  <c r="C53" i="1"/>
  <c r="C55" i="1"/>
</calcChain>
</file>

<file path=xl/sharedStrings.xml><?xml version="1.0" encoding="utf-8"?>
<sst xmlns="http://schemas.openxmlformats.org/spreadsheetml/2006/main" count="48" uniqueCount="34">
  <si>
    <t>begroting</t>
  </si>
  <si>
    <t>rekening</t>
  </si>
  <si>
    <t>Opbrengst uit bezittingen</t>
  </si>
  <si>
    <t>Bijdragen gemeenteleden</t>
  </si>
  <si>
    <t>Subsidies en overige bijdragen van derden</t>
  </si>
  <si>
    <t>Bijdragen aan andere organen binnen de kerk</t>
  </si>
  <si>
    <t>Lasten overige eigendommen en inventarissen</t>
  </si>
  <si>
    <t>Salarissen (koster, organisten e.d.)</t>
  </si>
  <si>
    <t>Lasten beheer en administratie, bankkosten en rente</t>
  </si>
  <si>
    <t>baten diaconie</t>
  </si>
  <si>
    <t>lasten diaconie</t>
  </si>
  <si>
    <t>Bestedingen hulpverlening plaatselijk</t>
  </si>
  <si>
    <t>Bestedingen hulpverlening regio-landelijk</t>
  </si>
  <si>
    <t>Bestedingen hulpverlening wereldwijd</t>
  </si>
  <si>
    <t>Salarissen</t>
  </si>
  <si>
    <t>Resultaat diaconie (totaal c-d)</t>
  </si>
  <si>
    <t>baten zending en evangelisatie</t>
  </si>
  <si>
    <t>totaal baten (e)</t>
  </si>
  <si>
    <t>lasten zending en evangelisatie</t>
  </si>
  <si>
    <t>totaal lasten (f)</t>
  </si>
  <si>
    <t>Resultaat zending en evangelisatie (totaal e-f)</t>
  </si>
  <si>
    <t>Lasten kerkelijke gebouwen (incl. afschrijvingen)</t>
  </si>
  <si>
    <t xml:space="preserve">Staat van baten en lasten over:  </t>
  </si>
  <si>
    <t>Baten</t>
  </si>
  <si>
    <t>Lasten</t>
  </si>
  <si>
    <t>Bijdragen kerkleden</t>
  </si>
  <si>
    <t>Bestedingen pastorale beroepskrachten</t>
  </si>
  <si>
    <t>en overig pastoraal werk</t>
  </si>
  <si>
    <t>Bestedingen kerkdiensten, catechese</t>
  </si>
  <si>
    <t>totaal baten (a)</t>
  </si>
  <si>
    <t>totaal lasten (b)</t>
  </si>
  <si>
    <t>Resultaat kerk (totaal a-b)</t>
  </si>
  <si>
    <t xml:space="preserve">totaal baten (c)  </t>
  </si>
  <si>
    <t xml:space="preserve">totaal lasten (d)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</si>
</sst>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€&quot;\ * #,##0_ ;_ &quot;€&quot;\ * \-#,##0_ ;_ &quot;€&quot;\ * &quot;-&quot;_ ;_ @_ "/>
    <numFmt numFmtId="164" formatCode="&quot;€&quot;\ #,##0"/>
  </numFmts>
  <fonts count="8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right"/>
    </xf>
    <xf numFmtId="0" fontId="2" fillId="0" borderId="1" xfId="0" applyFont="1" applyBorder="1"/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/>
    <xf numFmtId="0" fontId="2" fillId="0" borderId="0" xfId="0" applyFont="1"/>
    <xf numFmtId="164" fontId="2" fillId="0" borderId="0" xfId="0" applyNumberFormat="1" applyFont="1"/>
    <xf numFmtId="0" fontId="3" fillId="0" borderId="0" xfId="0" applyFont="1" applyAlignment="1">
      <alignment horizontal="right"/>
    </xf>
    <xf numFmtId="164" fontId="0" fillId="0" borderId="0" xfId="0" applyNumberFormat="1"/>
    <xf numFmtId="164" fontId="3" fillId="0" borderId="0" xfId="0" applyNumberFormat="1" applyFont="1"/>
    <xf numFmtId="164" fontId="0" fillId="0" borderId="2" xfId="0" applyNumberFormat="1" applyBorder="1"/>
    <xf numFmtId="164" fontId="2" fillId="0" borderId="2" xfId="0" applyNumberFormat="1" applyFont="1" applyBorder="1"/>
    <xf numFmtId="164" fontId="5" fillId="0" borderId="2" xfId="0" applyNumberFormat="1" applyFont="1" applyBorder="1" applyAlignment="1">
      <alignment horizontal="right"/>
    </xf>
    <xf numFmtId="42" fontId="4" fillId="0" borderId="3" xfId="0" applyNumberFormat="1" applyFont="1" applyBorder="1"/>
    <xf numFmtId="42" fontId="4" fillId="0" borderId="4" xfId="0" applyNumberFormat="1" applyFont="1" applyBorder="1"/>
    <xf numFmtId="42" fontId="5" fillId="0" borderId="5" xfId="0" applyNumberFormat="1" applyFont="1" applyBorder="1"/>
    <xf numFmtId="42" fontId="5" fillId="0" borderId="2" xfId="0" applyNumberFormat="1" applyFont="1" applyBorder="1"/>
    <xf numFmtId="164" fontId="4" fillId="0" borderId="1" xfId="0" applyNumberFormat="1" applyFont="1" applyBorder="1"/>
    <xf numFmtId="0" fontId="2" fillId="0" borderId="6" xfId="0" applyFont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164" fontId="0" fillId="0" borderId="1" xfId="0" applyNumberFormat="1" applyBorder="1"/>
    <xf numFmtId="3" fontId="0" fillId="0" borderId="0" xfId="0" applyNumberFormat="1"/>
    <xf numFmtId="3" fontId="0" fillId="0" borderId="2" xfId="0" applyNumberFormat="1" applyBorder="1"/>
    <xf numFmtId="164" fontId="4" fillId="0" borderId="7" xfId="0" applyNumberFormat="1" applyFont="1" applyBorder="1"/>
    <xf numFmtId="164" fontId="2" fillId="0" borderId="8" xfId="0" applyNumberFormat="1" applyFont="1" applyBorder="1"/>
    <xf numFmtId="42" fontId="5" fillId="0" borderId="9" xfId="0" applyNumberFormat="1" applyFont="1" applyBorder="1"/>
    <xf numFmtId="0" fontId="0" fillId="0" borderId="1" xfId="0" applyBorder="1"/>
    <xf numFmtId="42" fontId="5" fillId="0" borderId="1" xfId="0" applyNumberFormat="1" applyFont="1" applyBorder="1"/>
    <xf numFmtId="164" fontId="2" fillId="0" borderId="7" xfId="0" applyNumberFormat="1" applyFont="1" applyBorder="1"/>
    <xf numFmtId="0" fontId="0" fillId="0" borderId="2" xfId="0" applyBorder="1"/>
    <xf numFmtId="164" fontId="7" fillId="0" borderId="2" xfId="0" applyNumberFormat="1" applyFont="1" applyBorder="1"/>
    <xf numFmtId="164" fontId="0" fillId="0" borderId="8" xfId="0" applyNumberFormat="1" applyBorder="1"/>
    <xf numFmtId="42" fontId="4" fillId="0" borderId="9" xfId="0" applyNumberFormat="1" applyFont="1" applyBorder="1"/>
    <xf numFmtId="164" fontId="5" fillId="0" borderId="2" xfId="0" applyNumberFormat="1" applyFont="1" applyBorder="1"/>
    <xf numFmtId="42" fontId="4" fillId="0" borderId="2" xfId="0" applyNumberFormat="1" applyFont="1" applyBorder="1"/>
    <xf numFmtId="164" fontId="2" fillId="0" borderId="2" xfId="0" applyNumberFormat="1" applyFont="1" applyBorder="1" applyAlignment="1">
      <alignment horizontal="right"/>
    </xf>
    <xf numFmtId="42" fontId="4" fillId="0" borderId="10" xfId="0" applyNumberFormat="1" applyFon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B40BD-55FA-4CB8-A98B-0F3978175A74}">
  <dimension ref="A1:D55"/>
  <sheetViews>
    <sheetView tabSelected="1" workbookViewId="0">
      <selection activeCell="F34" sqref="F34:F35"/>
    </sheetView>
  </sheetViews>
  <sheetFormatPr defaultRowHeight="15" x14ac:dyDescent="0.25"/>
  <cols>
    <col min="1" max="1" width="48.5703125" bestFit="1" customWidth="1"/>
    <col min="2" max="4" width="12.85546875" customWidth="1"/>
  </cols>
  <sheetData>
    <row r="1" spans="1:4" ht="18" x14ac:dyDescent="0.25">
      <c r="A1" s="1" t="s">
        <v>22</v>
      </c>
      <c r="B1" s="1">
        <v>2024</v>
      </c>
    </row>
    <row r="2" spans="1:4" x14ac:dyDescent="0.25">
      <c r="A2" s="2"/>
      <c r="B2" s="4" t="s">
        <v>1</v>
      </c>
      <c r="C2" s="3" t="s">
        <v>1</v>
      </c>
      <c r="D2" s="3" t="s">
        <v>0</v>
      </c>
    </row>
    <row r="3" spans="1:4" x14ac:dyDescent="0.25">
      <c r="A3" s="20"/>
      <c r="B3" s="5">
        <v>2024</v>
      </c>
      <c r="C3" s="5">
        <v>2023</v>
      </c>
      <c r="D3" s="5">
        <v>2025</v>
      </c>
    </row>
    <row r="4" spans="1:4" x14ac:dyDescent="0.25">
      <c r="A4" s="21" t="s">
        <v>23</v>
      </c>
    </row>
    <row r="5" spans="1:4" x14ac:dyDescent="0.25">
      <c r="A5" s="7" t="s">
        <v>2</v>
      </c>
      <c r="B5" s="24">
        <f>482.6+8214.94+1426.74</f>
        <v>10124.280000000001</v>
      </c>
      <c r="C5" s="32">
        <f>430+7205+741</f>
        <v>8376</v>
      </c>
      <c r="D5" s="12">
        <f>300+7200+1000</f>
        <v>8500</v>
      </c>
    </row>
    <row r="6" spans="1:4" x14ac:dyDescent="0.25">
      <c r="A6" s="22" t="s">
        <v>25</v>
      </c>
      <c r="B6" s="24">
        <f>109857.57+6153.77</f>
        <v>116011.34000000001</v>
      </c>
      <c r="C6" s="32">
        <f>108761+5235+200</f>
        <v>114196</v>
      </c>
      <c r="D6" s="12">
        <v>114500</v>
      </c>
    </row>
    <row r="7" spans="1:4" x14ac:dyDescent="0.25">
      <c r="A7" s="7" t="s">
        <v>4</v>
      </c>
      <c r="B7" s="10"/>
      <c r="C7" s="8"/>
    </row>
    <row r="8" spans="1:4" x14ac:dyDescent="0.25">
      <c r="A8" s="9" t="s">
        <v>29</v>
      </c>
      <c r="B8" s="12">
        <f>SUM(B5:B7)</f>
        <v>126135.62000000001</v>
      </c>
      <c r="C8" s="14">
        <f>SUM(C5:C7)+1</f>
        <v>122573</v>
      </c>
      <c r="D8" s="26">
        <f>SUM(D5:D6)</f>
        <v>123000</v>
      </c>
    </row>
    <row r="9" spans="1:4" x14ac:dyDescent="0.25">
      <c r="C9" s="10"/>
      <c r="D9" s="25"/>
    </row>
    <row r="10" spans="1:4" x14ac:dyDescent="0.25">
      <c r="A10" s="21" t="s">
        <v>24</v>
      </c>
      <c r="C10" s="11"/>
      <c r="D10" s="25"/>
    </row>
    <row r="11" spans="1:4" x14ac:dyDescent="0.25">
      <c r="A11" t="s">
        <v>26</v>
      </c>
      <c r="B11" s="12">
        <f>13645.07+1292.88</f>
        <v>14937.95</v>
      </c>
      <c r="C11" s="12">
        <f>62705+6140-1</f>
        <v>68844</v>
      </c>
      <c r="D11" s="12">
        <v>55000</v>
      </c>
    </row>
    <row r="12" spans="1:4" x14ac:dyDescent="0.25">
      <c r="A12" s="22" t="s">
        <v>28</v>
      </c>
      <c r="B12" s="13">
        <f>6731.55+1500</f>
        <v>8231.5499999999993</v>
      </c>
      <c r="C12" s="13">
        <v>4225</v>
      </c>
      <c r="D12" s="13">
        <v>10500</v>
      </c>
    </row>
    <row r="13" spans="1:4" x14ac:dyDescent="0.25">
      <c r="A13" s="22" t="s">
        <v>27</v>
      </c>
      <c r="B13" s="13"/>
      <c r="C13" s="13"/>
      <c r="D13" s="12"/>
    </row>
    <row r="14" spans="1:4" x14ac:dyDescent="0.25">
      <c r="A14" s="7" t="s">
        <v>5</v>
      </c>
      <c r="B14" s="13">
        <v>9865.25</v>
      </c>
      <c r="C14" s="13">
        <v>7456</v>
      </c>
      <c r="D14" s="13">
        <v>9779</v>
      </c>
    </row>
    <row r="15" spans="1:4" x14ac:dyDescent="0.25">
      <c r="A15" s="7" t="s">
        <v>21</v>
      </c>
      <c r="B15" s="13">
        <f>574.24+2995.83+845.01+851.66+502.9+13500+4919.17+97.57</f>
        <v>24286.379999999997</v>
      </c>
      <c r="C15" s="13">
        <f>5640+13500+5764</f>
        <v>24904</v>
      </c>
      <c r="D15" s="12">
        <v>26000</v>
      </c>
    </row>
    <row r="16" spans="1:4" x14ac:dyDescent="0.25">
      <c r="A16" s="7" t="s">
        <v>6</v>
      </c>
      <c r="B16" s="13"/>
      <c r="C16" s="13"/>
      <c r="D16" s="12"/>
    </row>
    <row r="17" spans="1:4" x14ac:dyDescent="0.25">
      <c r="A17" s="23" t="s">
        <v>7</v>
      </c>
      <c r="B17" s="12">
        <v>9396</v>
      </c>
      <c r="C17" s="12">
        <v>8848</v>
      </c>
      <c r="D17" s="12">
        <v>10008</v>
      </c>
    </row>
    <row r="18" spans="1:4" x14ac:dyDescent="0.25">
      <c r="A18" s="7" t="s">
        <v>8</v>
      </c>
      <c r="B18" s="13">
        <f>2208.86+164.28+480.83+1185.26+3544.66+1200+4702.33</f>
        <v>13486.22</v>
      </c>
      <c r="C18" s="13">
        <f>6762+2000+1369</f>
        <v>10131</v>
      </c>
      <c r="D18" s="12">
        <v>13400</v>
      </c>
    </row>
    <row r="19" spans="1:4" x14ac:dyDescent="0.25">
      <c r="A19" s="9" t="s">
        <v>30</v>
      </c>
      <c r="B19" s="14">
        <f>SUM(B11:B18)+1</f>
        <v>80204.350000000006</v>
      </c>
      <c r="C19" s="14">
        <f>SUM(C11:C18)+1</f>
        <v>124409</v>
      </c>
      <c r="D19" s="12">
        <f>SUM(D11:D18)</f>
        <v>124687</v>
      </c>
    </row>
    <row r="20" spans="1:4" x14ac:dyDescent="0.25">
      <c r="A20" s="7"/>
      <c r="B20" s="8"/>
      <c r="C20" s="8"/>
      <c r="D20" s="10"/>
    </row>
    <row r="21" spans="1:4" x14ac:dyDescent="0.25">
      <c r="A21" s="9" t="s">
        <v>31</v>
      </c>
      <c r="B21" s="19">
        <f>B8-B19</f>
        <v>45931.270000000004</v>
      </c>
      <c r="C21" s="27">
        <f>C8-C19</f>
        <v>-1836</v>
      </c>
      <c r="D21" s="34">
        <f>D8-D19</f>
        <v>-1687</v>
      </c>
    </row>
    <row r="22" spans="1:4" x14ac:dyDescent="0.25">
      <c r="B22" s="10"/>
      <c r="C22" s="10"/>
    </row>
    <row r="23" spans="1:4" x14ac:dyDescent="0.25">
      <c r="A23" s="6" t="s">
        <v>9</v>
      </c>
      <c r="B23" s="11"/>
      <c r="C23" s="11"/>
    </row>
    <row r="24" spans="1:4" x14ac:dyDescent="0.25">
      <c r="A24" s="7" t="s">
        <v>2</v>
      </c>
      <c r="B24" s="13"/>
      <c r="C24" s="28"/>
      <c r="D24" s="30"/>
    </row>
    <row r="25" spans="1:4" x14ac:dyDescent="0.25">
      <c r="A25" s="7" t="s">
        <v>3</v>
      </c>
      <c r="B25" s="13">
        <f>647+1514</f>
        <v>2161</v>
      </c>
      <c r="C25" s="28">
        <f>1413+806</f>
        <v>2219</v>
      </c>
      <c r="D25" s="24">
        <f>600+1500</f>
        <v>2100</v>
      </c>
    </row>
    <row r="26" spans="1:4" x14ac:dyDescent="0.25">
      <c r="A26" s="7" t="s">
        <v>4</v>
      </c>
      <c r="B26" s="13">
        <f>1976+13</f>
        <v>1989</v>
      </c>
      <c r="C26" s="28">
        <f>2498+53+80</f>
        <v>2631</v>
      </c>
      <c r="D26" s="24">
        <f>3000+150</f>
        <v>3150</v>
      </c>
    </row>
    <row r="27" spans="1:4" x14ac:dyDescent="0.25">
      <c r="A27" s="9" t="s">
        <v>32</v>
      </c>
      <c r="B27" s="17">
        <f>SUM(B24:B26)</f>
        <v>4150</v>
      </c>
      <c r="C27" s="29">
        <f>SUM(C24:C26)</f>
        <v>4850</v>
      </c>
      <c r="D27" s="31">
        <f>SUM(D24:D26)</f>
        <v>5250</v>
      </c>
    </row>
    <row r="28" spans="1:4" x14ac:dyDescent="0.25">
      <c r="B28" s="10"/>
      <c r="C28" s="10"/>
    </row>
    <row r="29" spans="1:4" x14ac:dyDescent="0.25">
      <c r="A29" s="6" t="s">
        <v>10</v>
      </c>
      <c r="B29" s="11"/>
      <c r="C29" s="11"/>
    </row>
    <row r="30" spans="1:4" x14ac:dyDescent="0.25">
      <c r="A30" t="s">
        <v>11</v>
      </c>
      <c r="B30" s="12">
        <v>1000</v>
      </c>
      <c r="C30" s="35">
        <v>246</v>
      </c>
      <c r="D30" s="12">
        <v>1500</v>
      </c>
    </row>
    <row r="31" spans="1:4" x14ac:dyDescent="0.25">
      <c r="A31" t="s">
        <v>12</v>
      </c>
      <c r="B31" s="12">
        <v>500</v>
      </c>
      <c r="C31" s="35">
        <v>200</v>
      </c>
      <c r="D31" s="12">
        <v>200</v>
      </c>
    </row>
    <row r="32" spans="1:4" x14ac:dyDescent="0.25">
      <c r="A32" t="s">
        <v>13</v>
      </c>
      <c r="B32" s="12"/>
      <c r="C32" s="35"/>
      <c r="D32" s="33"/>
    </row>
    <row r="33" spans="1:4" x14ac:dyDescent="0.25">
      <c r="A33" s="7" t="s">
        <v>5</v>
      </c>
      <c r="B33" s="13">
        <f>34+2721+700</f>
        <v>3455</v>
      </c>
      <c r="C33" s="28">
        <v>3469</v>
      </c>
      <c r="D33" s="33">
        <f>300+3500+100</f>
        <v>3900</v>
      </c>
    </row>
    <row r="34" spans="1:4" x14ac:dyDescent="0.25">
      <c r="A34" t="s">
        <v>14</v>
      </c>
      <c r="B34" s="12"/>
      <c r="C34" s="35"/>
      <c r="D34" s="33"/>
    </row>
    <row r="35" spans="1:4" x14ac:dyDescent="0.25">
      <c r="A35" s="7" t="s">
        <v>8</v>
      </c>
      <c r="B35" s="13">
        <v>334</v>
      </c>
      <c r="C35" s="28">
        <v>362</v>
      </c>
      <c r="D35" s="13">
        <v>385</v>
      </c>
    </row>
    <row r="36" spans="1:4" x14ac:dyDescent="0.25">
      <c r="A36" s="9" t="s">
        <v>33</v>
      </c>
      <c r="B36" s="17">
        <f>SUM(B30:B35)</f>
        <v>5289</v>
      </c>
      <c r="C36" s="29">
        <f>SUM(C30:C35)</f>
        <v>4277</v>
      </c>
      <c r="D36" s="12">
        <f>SUM(D30:D35)</f>
        <v>5985</v>
      </c>
    </row>
    <row r="37" spans="1:4" x14ac:dyDescent="0.25">
      <c r="A37" s="7"/>
      <c r="B37" s="8"/>
      <c r="C37" s="8"/>
    </row>
    <row r="38" spans="1:4" x14ac:dyDescent="0.25">
      <c r="A38" s="9" t="s">
        <v>15</v>
      </c>
      <c r="B38" s="16">
        <f>B27-B36</f>
        <v>-1139</v>
      </c>
      <c r="C38" s="36">
        <f>C27-C36</f>
        <v>573</v>
      </c>
      <c r="D38" s="38">
        <f>D27-D36</f>
        <v>-735</v>
      </c>
    </row>
    <row r="39" spans="1:4" x14ac:dyDescent="0.25">
      <c r="B39" s="10"/>
      <c r="C39" s="10"/>
    </row>
    <row r="40" spans="1:4" x14ac:dyDescent="0.25">
      <c r="A40" s="6" t="s">
        <v>16</v>
      </c>
      <c r="B40" s="11"/>
      <c r="C40" s="11"/>
    </row>
    <row r="41" spans="1:4" x14ac:dyDescent="0.25">
      <c r="A41" s="7" t="s">
        <v>2</v>
      </c>
      <c r="B41" s="13"/>
      <c r="C41" s="13"/>
      <c r="D41" s="12"/>
    </row>
    <row r="42" spans="1:4" x14ac:dyDescent="0.25">
      <c r="A42" s="7" t="s">
        <v>3</v>
      </c>
      <c r="B42" s="13">
        <f>9562+8942+10266</f>
        <v>28770</v>
      </c>
      <c r="C42" s="13">
        <f>8195+5606+(10206-392)</f>
        <v>23615</v>
      </c>
      <c r="D42" s="12">
        <f>9101+4910+10225</f>
        <v>24236</v>
      </c>
    </row>
    <row r="43" spans="1:4" x14ac:dyDescent="0.25">
      <c r="A43" s="7" t="s">
        <v>4</v>
      </c>
      <c r="B43" s="13"/>
      <c r="C43" s="13"/>
      <c r="D43" s="12"/>
    </row>
    <row r="44" spans="1:4" x14ac:dyDescent="0.25">
      <c r="A44" s="9" t="s">
        <v>17</v>
      </c>
      <c r="B44" s="18">
        <f>SUM(B42:B43)</f>
        <v>28770</v>
      </c>
      <c r="C44" s="18">
        <f>SUM(C42:C43)</f>
        <v>23615</v>
      </c>
      <c r="D44" s="37">
        <f>SUM(D42:D43)</f>
        <v>24236</v>
      </c>
    </row>
    <row r="45" spans="1:4" x14ac:dyDescent="0.25">
      <c r="B45" s="10"/>
      <c r="C45" s="10"/>
    </row>
    <row r="46" spans="1:4" x14ac:dyDescent="0.25">
      <c r="A46" s="6" t="s">
        <v>18</v>
      </c>
      <c r="B46" s="11"/>
      <c r="C46" s="11"/>
    </row>
    <row r="47" spans="1:4" x14ac:dyDescent="0.25">
      <c r="A47" t="s">
        <v>11</v>
      </c>
      <c r="B47" s="12"/>
      <c r="C47" s="12"/>
      <c r="D47" s="12"/>
    </row>
    <row r="48" spans="1:4" x14ac:dyDescent="0.25">
      <c r="A48" t="s">
        <v>12</v>
      </c>
      <c r="B48" s="12">
        <v>10266</v>
      </c>
      <c r="C48" s="12">
        <f>10206-392</f>
        <v>9814</v>
      </c>
      <c r="D48" s="12">
        <v>10225</v>
      </c>
    </row>
    <row r="49" spans="1:4" x14ac:dyDescent="0.25">
      <c r="A49" t="s">
        <v>13</v>
      </c>
      <c r="B49" s="12">
        <f>8400+7656+1364</f>
        <v>17420</v>
      </c>
      <c r="C49" s="12">
        <f>6000+8283+1000</f>
        <v>15283</v>
      </c>
      <c r="D49" s="12">
        <f>4500+7755+1000</f>
        <v>13255</v>
      </c>
    </row>
    <row r="50" spans="1:4" x14ac:dyDescent="0.25">
      <c r="A50" s="7" t="s">
        <v>5</v>
      </c>
      <c r="B50" s="13"/>
      <c r="C50" s="13"/>
      <c r="D50" s="12"/>
    </row>
    <row r="51" spans="1:4" x14ac:dyDescent="0.25">
      <c r="A51" t="s">
        <v>14</v>
      </c>
      <c r="B51" s="12"/>
      <c r="C51" s="12"/>
      <c r="D51" s="12"/>
    </row>
    <row r="52" spans="1:4" x14ac:dyDescent="0.25">
      <c r="A52" s="7" t="s">
        <v>8</v>
      </c>
      <c r="B52" s="13">
        <f>288+291+511</f>
        <v>1090</v>
      </c>
      <c r="C52" s="13">
        <f>293+74+267</f>
        <v>634</v>
      </c>
      <c r="D52" s="12">
        <f>290+300+100</f>
        <v>690</v>
      </c>
    </row>
    <row r="53" spans="1:4" x14ac:dyDescent="0.25">
      <c r="A53" s="9" t="s">
        <v>19</v>
      </c>
      <c r="B53" s="39">
        <f>SUM(B48:B52)</f>
        <v>28776</v>
      </c>
      <c r="C53" s="39">
        <f>SUM(C48:C52)</f>
        <v>25731</v>
      </c>
      <c r="D53" s="12">
        <f>SUM(D47:D52)</f>
        <v>24170</v>
      </c>
    </row>
    <row r="54" spans="1:4" x14ac:dyDescent="0.25">
      <c r="A54" s="7"/>
      <c r="B54" s="8"/>
      <c r="C54" s="8"/>
    </row>
    <row r="55" spans="1:4" x14ac:dyDescent="0.25">
      <c r="A55" s="9" t="s">
        <v>20</v>
      </c>
      <c r="B55" s="15">
        <f>B44-B53</f>
        <v>-6</v>
      </c>
      <c r="C55" s="36">
        <f>C44-C53</f>
        <v>-2116</v>
      </c>
      <c r="D55" s="40">
        <f>D44-D53</f>
        <v>66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wakkerp</dc:creator>
  <cp:lastModifiedBy>peter wakker</cp:lastModifiedBy>
  <cp:lastPrinted>2021-03-15T09:43:31Z</cp:lastPrinted>
  <dcterms:created xsi:type="dcterms:W3CDTF">2020-03-22T10:50:09Z</dcterms:created>
  <dcterms:modified xsi:type="dcterms:W3CDTF">2025-03-20T19:07:01Z</dcterms:modified>
</cp:coreProperties>
</file>